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521" windowWidth="1680" windowHeight="7020" activeTab="0"/>
  </bookViews>
  <sheets>
    <sheet name="P&amp;L" sheetId="1" r:id="rId1"/>
    <sheet name="BS-ann." sheetId="2" r:id="rId2"/>
  </sheets>
  <definedNames>
    <definedName name="A">'P&amp;L'!$A$1:$M$71</definedName>
    <definedName name="b">'P&amp;L'!#REF!</definedName>
    <definedName name="_xlnm.Print_Area" localSheetId="0">'P&amp;L'!$A$1:$M$71</definedName>
  </definedNames>
  <calcPr fullCalcOnLoad="1"/>
</workbook>
</file>

<file path=xl/sharedStrings.xml><?xml version="1.0" encoding="utf-8"?>
<sst xmlns="http://schemas.openxmlformats.org/spreadsheetml/2006/main" count="128" uniqueCount="100">
  <si>
    <t>MALAYSIAN RESOURCES CORPORATION BERHAD</t>
  </si>
  <si>
    <t>(Company No. 7994-D)</t>
  </si>
  <si>
    <t>(Incorporated in Malaysia)</t>
  </si>
  <si>
    <t>CONSOLIDATED INCOME STATEMENT</t>
  </si>
  <si>
    <t>CURRENT</t>
  </si>
  <si>
    <t>RM'000</t>
  </si>
  <si>
    <t>CUMULATIVE QUARTER</t>
  </si>
  <si>
    <t>(a)</t>
  </si>
  <si>
    <t>Turnover</t>
  </si>
  <si>
    <t>(b)</t>
  </si>
  <si>
    <t>Other income including interest income</t>
  </si>
  <si>
    <t>Depreciation and amortisation</t>
  </si>
  <si>
    <t>(d)</t>
  </si>
  <si>
    <t>Exceptional items</t>
  </si>
  <si>
    <t>(e)</t>
  </si>
  <si>
    <t>extraordinary items</t>
  </si>
  <si>
    <t>(f)</t>
  </si>
  <si>
    <t>(g)</t>
  </si>
  <si>
    <t>(h)</t>
  </si>
  <si>
    <t>Taxation</t>
  </si>
  <si>
    <t>(i)</t>
  </si>
  <si>
    <t>(ii) Less minority interests</t>
  </si>
  <si>
    <t>(j)</t>
  </si>
  <si>
    <t>attributable to members of the company</t>
  </si>
  <si>
    <t>(k)</t>
  </si>
  <si>
    <t>(l)</t>
  </si>
  <si>
    <t xml:space="preserve"> </t>
  </si>
  <si>
    <t>(c)</t>
  </si>
  <si>
    <t>(i)   Extraordinary items</t>
  </si>
  <si>
    <t>(ii)  Less minority interests</t>
  </si>
  <si>
    <t>(iii) Extraordinary items attributable to members</t>
  </si>
  <si>
    <t xml:space="preserve">       of the company</t>
  </si>
  <si>
    <t>of the company</t>
  </si>
  <si>
    <t xml:space="preserve">     minority interests</t>
  </si>
  <si>
    <t>Share in the results of associated companies</t>
  </si>
  <si>
    <t>CONSOLIDATED BALANCE SHEET</t>
  </si>
  <si>
    <t>AS AT PRECEDING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</si>
  <si>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</si>
  <si>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</si>
  <si>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</si>
  <si>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</si>
  <si>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</si>
  <si>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</si>
  <si>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>Current Liabilities</t>
  </si>
  <si>
    <t>Shareholders' Funds</t>
  </si>
  <si>
    <t>Share Capital</t>
  </si>
  <si>
    <t>Reserves</t>
  </si>
  <si>
    <t xml:space="preserve">    Share Premium</t>
  </si>
  <si>
    <t xml:space="preserve">    Statutory Reserves</t>
  </si>
  <si>
    <t>Minority Interests</t>
  </si>
  <si>
    <t>Long Term Borrowings</t>
  </si>
  <si>
    <t>Other Long Term Liabilities</t>
  </si>
  <si>
    <t>Net tangible assets per share (sen)</t>
  </si>
  <si>
    <t>(m)</t>
  </si>
  <si>
    <t>Other Investments</t>
  </si>
  <si>
    <t>Development Properties</t>
  </si>
  <si>
    <t>Investment Properties</t>
  </si>
  <si>
    <t xml:space="preserve">    Development Properties</t>
  </si>
  <si>
    <t xml:space="preserve">    Stock</t>
  </si>
  <si>
    <t xml:space="preserve">    Debtors</t>
  </si>
  <si>
    <t xml:space="preserve">    Bank Balances and Deposits</t>
  </si>
  <si>
    <t xml:space="preserve">    Creditors</t>
  </si>
  <si>
    <t xml:space="preserve">    Short Term Borrowings</t>
  </si>
  <si>
    <t xml:space="preserve">    Taxation</t>
  </si>
  <si>
    <t>Deferred Taxation</t>
  </si>
  <si>
    <t xml:space="preserve">Net Current  Liabilities </t>
  </si>
  <si>
    <t xml:space="preserve">PRECEDING </t>
  </si>
  <si>
    <t>borrowings, depreciation and amortisation,</t>
  </si>
  <si>
    <t>Interest on borrowings</t>
  </si>
  <si>
    <t>if any:-</t>
  </si>
  <si>
    <t>deducting any provision for preference dividends,</t>
  </si>
  <si>
    <t>AS AT END OF</t>
  </si>
  <si>
    <t>exceptional items,taxation, minority interests and</t>
  </si>
  <si>
    <t>borrowings, depreciation and amortisation</t>
  </si>
  <si>
    <t>and exceptional items but before income tax,</t>
  </si>
  <si>
    <t xml:space="preserve">minority interests and extraordinary items </t>
  </si>
  <si>
    <t>2ND QUARTER</t>
  </si>
  <si>
    <t>29.02.2000</t>
  </si>
  <si>
    <t>Operating profit/(loss) after  interest  on</t>
  </si>
  <si>
    <t>Operating profit/(loss) before interest on</t>
  </si>
  <si>
    <t>Profit/(loss) before taxation, minority interests and</t>
  </si>
  <si>
    <t>(i) Profit/(loss) after taxation before deducting</t>
  </si>
  <si>
    <t>Profit/(loss) after taxation attributable to members</t>
  </si>
  <si>
    <t>Profit/(loss) after taxation and extraordinary items</t>
  </si>
  <si>
    <t>28.02.2001</t>
  </si>
  <si>
    <t>Unaudited results of the Group for the 2nd quarter ended 28 February 2001.</t>
  </si>
  <si>
    <t>31.8.2000</t>
  </si>
  <si>
    <t>30.11.2000</t>
  </si>
  <si>
    <t>30.11.1999</t>
  </si>
  <si>
    <t>Foreign exchange gain</t>
  </si>
  <si>
    <t>is antidilutive.</t>
  </si>
  <si>
    <t xml:space="preserve">    Marketable Securities</t>
  </si>
  <si>
    <t xml:space="preserve">    Foreign Exchange Reserve</t>
  </si>
  <si>
    <t xml:space="preserve">    Accumulated Losses</t>
  </si>
  <si>
    <t xml:space="preserve"> (2000: 970,770,755) ordinary shares) (sen)</t>
  </si>
  <si>
    <t>Earnings/(loss) per share based on 2(k) above after</t>
  </si>
  <si>
    <t xml:space="preserve">Fully diluted earnings per share is not presented as the effect of the assumed conversion of the Employees' Share Options during the financial period </t>
  </si>
  <si>
    <t xml:space="preserve">Basic (based on weighted average of 975,542,935 </t>
  </si>
  <si>
    <t>Power Development Project</t>
  </si>
  <si>
    <t>Expressway Development Project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</si>
</sst>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0&quot;_);_(@_)"/>
    <numFmt numFmtId="166" formatCode="&quot;RM&quot;#,##0;\-&quot;RM&quot;#,##0"/>
    <numFmt numFmtId="167" formatCode="&quot;RM&quot;#,##0;[Red]\-&quot;RM&quot;#,##0"/>
    <numFmt numFmtId="168" formatCode="&quot;RM&quot;#,##0.00;\-&quot;RM&quot;#,##0.00"/>
    <numFmt numFmtId="169" formatCode="&quot;RM&quot;#,##0.00;[Red]\-&quot;RM&quot;#,##0.00"/>
    <numFmt numFmtId="170" formatCode="_-&quot;RM&quot;* #,##0_-;\-&quot;RM&quot;* #,##0_-;_-&quot;RM&quot;* &quot;-&quot;_-;_-@_-"/>
    <numFmt numFmtId="171" formatCode="_-* #,##0_-;\-* #,##0_-;_-* &quot;-&quot;_-;_-@_-"/>
    <numFmt numFmtId="172" formatCode="_-&quot;RM&quot;* #,##0.00_-;\-&quot;RM&quot;* #,##0.00_-;_-&quot;RM&quot;* &quot;-&quot;??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\'\ #,##0_);_(\'\ \(#,##0\);_(\'\ &quot;-&quot;_);_(@_)"/>
    <numFmt numFmtId="181" formatCode="_(\ #,##0_);_(\'\ \(#,##0\);_(\'\ &quot;-&quot;_);_(@_)"/>
    <numFmt numFmtId="182" formatCode="_(&quot; #,##0_);_(&quot;\ \(#,##0\);_(\'\ &quot;-&quot;_);_(@_)"/>
    <numFmt numFmtId="183" formatCode="_(\ #,##0_);_(\ \(#,##0\);_(\'\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_);_(* \(#,##0.0\);_(* &quot;-&quot;??_);_(@_)"/>
    <numFmt numFmtId="188" formatCode="_(* #,##0_);_(* \(#,##0\);_(* &quot;-&quot;??_);_(@_)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4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4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3" fontId="4" fillId="0" borderId="0" xfId="15" applyFont="1" applyBorder="1" applyAlignment="1">
      <alignment/>
    </xf>
    <xf numFmtId="188" fontId="4" fillId="0" borderId="0" xfId="15" applyNumberFormat="1" applyFont="1" applyBorder="1" applyAlignment="1">
      <alignment/>
    </xf>
    <xf numFmtId="188" fontId="4" fillId="0" borderId="2" xfId="15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41" fontId="4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workbookViewId="0" topLeftCell="A8">
      <pane xSplit="3" ySplit="6" topLeftCell="J14" activePane="bottomRight" state="frozen"/>
      <selection pane="topLeft" activeCell="A8" sqref="A8"/>
      <selection pane="topRight" activeCell="D8" sqref="D8"/>
      <selection pane="bottomLeft" activeCell="A14" sqref="A14"/>
      <selection pane="bottomRight" activeCell="Q8" sqref="O1:Q16384"/>
    </sheetView>
  </sheetViews>
  <sheetFormatPr defaultColWidth="9.140625" defaultRowHeight="12.75"/>
  <cols>
    <col min="1" max="1" width="3.7109375" style="1" customWidth="1"/>
    <col min="2" max="2" width="4.421875" style="1" customWidth="1"/>
    <col min="3" max="3" width="50.7109375" style="1" customWidth="1"/>
    <col min="4" max="4" width="4.421875" style="1" customWidth="1"/>
    <col min="5" max="5" width="14.8515625" style="1" bestFit="1" customWidth="1"/>
    <col min="6" max="6" width="5.7109375" style="1" customWidth="1"/>
    <col min="7" max="7" width="12.7109375" style="1" customWidth="1"/>
    <col min="8" max="8" width="6.140625" style="1" customWidth="1"/>
    <col min="9" max="9" width="5.140625" style="1" customWidth="1"/>
    <col min="10" max="10" width="20.7109375" style="1" customWidth="1"/>
    <col min="11" max="11" width="5.7109375" style="1" customWidth="1"/>
    <col min="12" max="12" width="15.28125" style="1" customWidth="1"/>
    <col min="13" max="13" width="6.140625" style="1" customWidth="1"/>
    <col min="14" max="14" width="7.57421875" style="1" customWidth="1"/>
    <col min="15" max="15" width="14.140625" style="1" hidden="1" customWidth="1"/>
    <col min="16" max="16" width="7.57421875" style="1" hidden="1" customWidth="1"/>
    <col min="17" max="17" width="12.421875" style="1" hidden="1" customWidth="1"/>
    <col min="18" max="16384" width="7.57421875" style="1" customWidth="1"/>
  </cols>
  <sheetData>
    <row r="1" spans="1:2" ht="20.25">
      <c r="A1" s="10" t="s">
        <v>0</v>
      </c>
      <c r="B1" s="11"/>
    </row>
    <row r="2" spans="1:7" ht="15.75">
      <c r="A2" s="4" t="s">
        <v>1</v>
      </c>
      <c r="G2" s="5" t="s">
        <v>26</v>
      </c>
    </row>
    <row r="3" ht="12.75">
      <c r="A3" s="4" t="s">
        <v>2</v>
      </c>
    </row>
    <row r="4" ht="15">
      <c r="A4" s="6"/>
    </row>
    <row r="5" ht="15">
      <c r="A5" s="6" t="s">
        <v>85</v>
      </c>
    </row>
    <row r="7" s="6" customFormat="1" ht="15.75">
      <c r="A7" s="5" t="s">
        <v>3</v>
      </c>
    </row>
    <row r="8" spans="4:17" s="6" customFormat="1" ht="15">
      <c r="D8" s="7"/>
      <c r="E8" s="21"/>
      <c r="F8" s="20" t="s">
        <v>76</v>
      </c>
      <c r="G8" s="21"/>
      <c r="H8" s="21"/>
      <c r="I8" s="21"/>
      <c r="J8" s="20"/>
      <c r="K8" s="20" t="s">
        <v>6</v>
      </c>
      <c r="L8" s="20"/>
      <c r="M8" s="20"/>
      <c r="O8" s="20"/>
      <c r="P8" s="20" t="s">
        <v>6</v>
      </c>
      <c r="Q8" s="20"/>
    </row>
    <row r="9" spans="4:17" s="6" customFormat="1" ht="15">
      <c r="D9" s="7"/>
      <c r="E9" s="20" t="s">
        <v>4</v>
      </c>
      <c r="F9" s="20"/>
      <c r="G9" s="20" t="s">
        <v>66</v>
      </c>
      <c r="H9" s="20"/>
      <c r="I9" s="21"/>
      <c r="J9" s="20" t="s">
        <v>4</v>
      </c>
      <c r="K9" s="20"/>
      <c r="L9" s="20" t="s">
        <v>66</v>
      </c>
      <c r="M9" s="20"/>
      <c r="O9" s="20" t="s">
        <v>4</v>
      </c>
      <c r="P9" s="20"/>
      <c r="Q9" s="20" t="s">
        <v>66</v>
      </c>
    </row>
    <row r="10" spans="4:17" s="6" customFormat="1" ht="15">
      <c r="D10" s="7"/>
      <c r="E10" s="20" t="s">
        <v>84</v>
      </c>
      <c r="F10" s="20"/>
      <c r="G10" s="20" t="s">
        <v>77</v>
      </c>
      <c r="H10" s="20"/>
      <c r="I10" s="21"/>
      <c r="J10" s="20" t="str">
        <f>E10</f>
        <v>28.02.2001</v>
      </c>
      <c r="K10" s="20"/>
      <c r="L10" s="20" t="str">
        <f>G10</f>
        <v>29.02.2000</v>
      </c>
      <c r="M10" s="20"/>
      <c r="O10" s="20" t="s">
        <v>87</v>
      </c>
      <c r="P10" s="20"/>
      <c r="Q10" s="20" t="s">
        <v>88</v>
      </c>
    </row>
    <row r="11" spans="4:17" s="6" customFormat="1" ht="15">
      <c r="D11" s="7"/>
      <c r="E11" s="22" t="s">
        <v>5</v>
      </c>
      <c r="F11" s="20"/>
      <c r="G11" s="20" t="s">
        <v>5</v>
      </c>
      <c r="H11" s="20"/>
      <c r="I11" s="21"/>
      <c r="J11" s="20" t="s">
        <v>5</v>
      </c>
      <c r="K11" s="20"/>
      <c r="L11" s="20" t="s">
        <v>5</v>
      </c>
      <c r="M11" s="20"/>
      <c r="O11" s="20" t="s">
        <v>5</v>
      </c>
      <c r="P11" s="20"/>
      <c r="Q11" s="20" t="s">
        <v>5</v>
      </c>
    </row>
    <row r="12" s="6" customFormat="1" ht="15">
      <c r="E12" s="8" t="s">
        <v>26</v>
      </c>
    </row>
    <row r="13" spans="1:17" s="6" customFormat="1" ht="15.75" thickBot="1">
      <c r="A13" s="6">
        <v>1</v>
      </c>
      <c r="B13"/>
      <c r="C13" s="6" t="s">
        <v>8</v>
      </c>
      <c r="E13" s="23">
        <f>J13-O13</f>
        <v>147869</v>
      </c>
      <c r="G13" s="23">
        <f>L13-72948</f>
        <v>73132</v>
      </c>
      <c r="J13" s="24">
        <v>209421</v>
      </c>
      <c r="L13" s="24">
        <v>146080</v>
      </c>
      <c r="O13" s="24">
        <v>61552</v>
      </c>
      <c r="Q13" s="24">
        <v>72948</v>
      </c>
    </row>
    <row r="14" spans="2:17" s="6" customFormat="1" ht="15.75" thickTop="1">
      <c r="B14"/>
      <c r="J14" s="12"/>
      <c r="L14" s="12"/>
      <c r="O14" s="12"/>
      <c r="Q14" s="12"/>
    </row>
    <row r="15" spans="2:17" s="6" customFormat="1" ht="15">
      <c r="B15"/>
      <c r="C15" s="6" t="s">
        <v>10</v>
      </c>
      <c r="E15" s="34">
        <f>J15-O15</f>
        <v>2378</v>
      </c>
      <c r="G15" s="25">
        <f>L15-142</f>
        <v>534</v>
      </c>
      <c r="J15" s="25">
        <v>17660</v>
      </c>
      <c r="L15" s="25">
        <v>676</v>
      </c>
      <c r="O15" s="25">
        <v>15282</v>
      </c>
      <c r="Q15" s="25">
        <f>(1500227-1357800)/1000</f>
        <v>142.427</v>
      </c>
    </row>
    <row r="16" s="6" customFormat="1" ht="15"/>
    <row r="17" spans="10:17" s="6" customFormat="1" ht="15" hidden="1">
      <c r="J17" s="12">
        <f>(3156433-58000-8551704)/1000-J24-J26-J28-J30-1</f>
        <v>-99630.27100000001</v>
      </c>
      <c r="L17" s="12">
        <f>(3156433-58000-8551704)/1000-L24-L26-L28-L30-1</f>
        <v>-37598.271</v>
      </c>
      <c r="O17" s="12"/>
      <c r="Q17" s="12">
        <f>(3156433-58000-8551704)/1000-Q24-Q26-Q28-Q30-1</f>
        <v>4063.4670000000006</v>
      </c>
    </row>
    <row r="18" spans="1:3" s="6" customFormat="1" ht="15">
      <c r="A18" s="6">
        <v>2</v>
      </c>
      <c r="B18" s="6" t="s">
        <v>7</v>
      </c>
      <c r="C18" s="9" t="s">
        <v>79</v>
      </c>
    </row>
    <row r="19" spans="3:7" s="6" customFormat="1" ht="15">
      <c r="C19" s="9" t="s">
        <v>67</v>
      </c>
      <c r="E19" s="12"/>
      <c r="G19" s="12"/>
    </row>
    <row r="20" s="6" customFormat="1" ht="15">
      <c r="C20" s="9" t="s">
        <v>72</v>
      </c>
    </row>
    <row r="21" spans="3:17" s="6" customFormat="1" ht="15">
      <c r="C21" s="9" t="s">
        <v>15</v>
      </c>
      <c r="E21" s="32">
        <f>J21-O21</f>
        <v>-16186</v>
      </c>
      <c r="G21" s="12">
        <f>L21-4064</f>
        <v>-1639</v>
      </c>
      <c r="J21" s="35">
        <v>-11951</v>
      </c>
      <c r="L21" s="12">
        <f>34569-L24-L26-L30</f>
        <v>2425</v>
      </c>
      <c r="O21" s="12">
        <v>4235</v>
      </c>
      <c r="Q21" s="12">
        <v>4064</v>
      </c>
    </row>
    <row r="22" spans="3:7" s="6" customFormat="1" ht="15">
      <c r="C22" s="9"/>
      <c r="E22" s="12"/>
      <c r="G22" s="12"/>
    </row>
    <row r="23" spans="3:7" s="6" customFormat="1" ht="15">
      <c r="C23"/>
      <c r="E23" s="12"/>
      <c r="G23" s="12"/>
    </row>
    <row r="24" spans="2:17" s="6" customFormat="1" ht="15">
      <c r="B24" s="6" t="s">
        <v>9</v>
      </c>
      <c r="C24" s="6" t="s">
        <v>68</v>
      </c>
      <c r="E24" s="32">
        <f>J24-O24</f>
        <v>-11840</v>
      </c>
      <c r="G24" s="12">
        <f>L24+27556</f>
        <v>-23229</v>
      </c>
      <c r="J24" s="12">
        <v>-31651</v>
      </c>
      <c r="L24" s="12">
        <v>-50785</v>
      </c>
      <c r="O24" s="12">
        <v>-19811</v>
      </c>
      <c r="Q24" s="12">
        <f>-(27555597)/1000</f>
        <v>-27555.597</v>
      </c>
    </row>
    <row r="25" spans="5:17" s="6" customFormat="1" ht="15">
      <c r="E25" s="12"/>
      <c r="G25" s="12"/>
      <c r="J25" s="12"/>
      <c r="L25" s="12"/>
      <c r="O25" s="12"/>
      <c r="Q25" s="12"/>
    </row>
    <row r="26" spans="2:17" s="6" customFormat="1" ht="15">
      <c r="B26" s="6" t="s">
        <v>27</v>
      </c>
      <c r="C26" s="6" t="s">
        <v>11</v>
      </c>
      <c r="E26" s="32">
        <f>J26-O26</f>
        <v>-2135</v>
      </c>
      <c r="G26" s="12">
        <f>L26+1889</f>
        <v>-3778</v>
      </c>
      <c r="J26" s="12">
        <v>-4854</v>
      </c>
      <c r="L26" s="12">
        <v>-5667</v>
      </c>
      <c r="O26" s="12">
        <v>-2719</v>
      </c>
      <c r="Q26" s="12">
        <f>-(1540987+348154)/1000</f>
        <v>-1889.141</v>
      </c>
    </row>
    <row r="27" spans="5:17" s="6" customFormat="1" ht="15">
      <c r="E27" s="12"/>
      <c r="G27" s="12"/>
      <c r="J27" s="12"/>
      <c r="L27" s="12"/>
      <c r="O27" s="12"/>
      <c r="Q27" s="12"/>
    </row>
    <row r="28" spans="2:17" s="6" customFormat="1" ht="15">
      <c r="B28" s="6" t="s">
        <v>12</v>
      </c>
      <c r="C28" s="6" t="s">
        <v>89</v>
      </c>
      <c r="E28" s="30">
        <f>J28-O28</f>
        <v>406</v>
      </c>
      <c r="G28" s="12">
        <f>L28+0</f>
        <v>0</v>
      </c>
      <c r="J28" s="12">
        <v>1339</v>
      </c>
      <c r="L28" s="12">
        <v>0</v>
      </c>
      <c r="O28" s="12">
        <v>933</v>
      </c>
      <c r="Q28" s="12">
        <v>0</v>
      </c>
    </row>
    <row r="29" spans="5:17" s="6" customFormat="1" ht="15">
      <c r="E29" s="12"/>
      <c r="G29" s="12"/>
      <c r="J29" s="12"/>
      <c r="L29" s="12"/>
      <c r="O29" s="12"/>
      <c r="Q29" s="12"/>
    </row>
    <row r="30" spans="2:17" s="6" customFormat="1" ht="15">
      <c r="B30" s="6" t="s">
        <v>14</v>
      </c>
      <c r="C30" s="6" t="s">
        <v>13</v>
      </c>
      <c r="E30" s="33">
        <f>J30-O30</f>
        <v>-7307</v>
      </c>
      <c r="G30" s="25">
        <f>L30-19927</f>
        <v>68669</v>
      </c>
      <c r="J30" s="25">
        <v>129342</v>
      </c>
      <c r="L30" s="25">
        <v>88596</v>
      </c>
      <c r="O30" s="25">
        <v>136649</v>
      </c>
      <c r="Q30" s="25">
        <v>19927</v>
      </c>
    </row>
    <row r="31" spans="5:17" s="6" customFormat="1" ht="15">
      <c r="E31" s="12"/>
      <c r="G31" s="12"/>
      <c r="J31" s="12"/>
      <c r="L31" s="12"/>
      <c r="O31" s="12"/>
      <c r="Q31" s="12"/>
    </row>
    <row r="32" spans="2:3" s="6" customFormat="1" ht="15">
      <c r="B32" s="6" t="s">
        <v>16</v>
      </c>
      <c r="C32" s="27" t="s">
        <v>78</v>
      </c>
    </row>
    <row r="33" spans="3:17" s="6" customFormat="1" ht="15">
      <c r="C33" s="6" t="s">
        <v>73</v>
      </c>
      <c r="E33" s="12"/>
      <c r="G33" s="12"/>
      <c r="J33" s="12"/>
      <c r="L33" s="12"/>
      <c r="O33" s="12"/>
      <c r="Q33" s="12"/>
    </row>
    <row r="34" spans="3:17" s="6" customFormat="1" ht="15">
      <c r="C34" s="6" t="s">
        <v>74</v>
      </c>
      <c r="E34" s="12"/>
      <c r="G34" s="12"/>
      <c r="J34" s="12"/>
      <c r="L34" s="12"/>
      <c r="O34" s="12"/>
      <c r="Q34" s="12"/>
    </row>
    <row r="35" spans="3:17" s="6" customFormat="1" ht="15">
      <c r="C35" s="6" t="s">
        <v>75</v>
      </c>
      <c r="E35" s="12">
        <f>SUM(E21:E30)</f>
        <v>-37062</v>
      </c>
      <c r="G35" s="12">
        <f>SUM(G21:G30)</f>
        <v>40023</v>
      </c>
      <c r="J35" s="12">
        <f>SUM(J21:J30)</f>
        <v>82225</v>
      </c>
      <c r="L35" s="12">
        <f>SUM(L21:L30)</f>
        <v>34569</v>
      </c>
      <c r="O35" s="12">
        <f>SUM(O21:O30)</f>
        <v>119287</v>
      </c>
      <c r="Q35" s="12">
        <f>SUM(Q21:Q30)</f>
        <v>-5453.738000000001</v>
      </c>
    </row>
    <row r="36" s="6" customFormat="1" ht="15">
      <c r="C36" s="6" t="s">
        <v>26</v>
      </c>
    </row>
    <row r="37" spans="2:17" s="6" customFormat="1" ht="15">
      <c r="B37" s="6" t="s">
        <v>17</v>
      </c>
      <c r="C37" s="6" t="s">
        <v>34</v>
      </c>
      <c r="E37" s="33">
        <f>J37-O37</f>
        <v>-12652</v>
      </c>
      <c r="G37" s="25">
        <f>L37-26804</f>
        <v>41299</v>
      </c>
      <c r="J37" s="25">
        <v>-8142</v>
      </c>
      <c r="L37" s="25">
        <v>68103</v>
      </c>
      <c r="O37" s="25">
        <v>4510</v>
      </c>
      <c r="Q37" s="25">
        <v>26804</v>
      </c>
    </row>
    <row r="38" spans="5:17" s="6" customFormat="1" ht="15">
      <c r="E38" s="12"/>
      <c r="G38" s="12"/>
      <c r="J38" s="12"/>
      <c r="L38" s="12"/>
      <c r="O38" s="12"/>
      <c r="Q38" s="12"/>
    </row>
    <row r="39" spans="2:3" s="6" customFormat="1" ht="15">
      <c r="B39" s="6" t="s">
        <v>18</v>
      </c>
      <c r="C39" s="6" t="s">
        <v>80</v>
      </c>
    </row>
    <row r="40" spans="3:17" s="6" customFormat="1" ht="15">
      <c r="C40" s="6" t="s">
        <v>15</v>
      </c>
      <c r="E40" s="12">
        <f>SUM(E33:E38)</f>
        <v>-49714</v>
      </c>
      <c r="G40" s="12">
        <f>SUM(G33:G38)</f>
        <v>81322</v>
      </c>
      <c r="J40" s="12">
        <f>SUM(J33:J38)</f>
        <v>74083</v>
      </c>
      <c r="L40" s="12">
        <f>SUM(L33:L38)</f>
        <v>102672</v>
      </c>
      <c r="O40" s="12">
        <f>SUM(O33:O38)</f>
        <v>123797</v>
      </c>
      <c r="Q40" s="12">
        <f>SUM(Q33:Q38)</f>
        <v>21350.262</v>
      </c>
    </row>
    <row r="41" spans="5:17" s="6" customFormat="1" ht="15">
      <c r="E41" s="12"/>
      <c r="G41" s="12"/>
      <c r="J41" s="12"/>
      <c r="L41" s="12"/>
      <c r="O41" s="12"/>
      <c r="Q41" s="12"/>
    </row>
    <row r="42" spans="2:17" s="6" customFormat="1" ht="15">
      <c r="B42" s="6" t="s">
        <v>20</v>
      </c>
      <c r="C42" s="6" t="s">
        <v>19</v>
      </c>
      <c r="E42" s="33">
        <f>J42-O42</f>
        <v>-1365</v>
      </c>
      <c r="G42" s="25">
        <f>L42+2347</f>
        <v>-17259</v>
      </c>
      <c r="J42" s="25">
        <v>-6765</v>
      </c>
      <c r="L42" s="25">
        <v>-19606</v>
      </c>
      <c r="O42" s="25">
        <v>-5400</v>
      </c>
      <c r="Q42" s="25">
        <v>-2347</v>
      </c>
    </row>
    <row r="43" spans="5:17" s="6" customFormat="1" ht="15">
      <c r="E43" s="12"/>
      <c r="G43" s="12"/>
      <c r="J43" s="12"/>
      <c r="L43" s="12"/>
      <c r="O43" s="12"/>
      <c r="Q43" s="12"/>
    </row>
    <row r="44" spans="2:3" s="6" customFormat="1" ht="15">
      <c r="B44" s="6" t="s">
        <v>22</v>
      </c>
      <c r="C44" s="6" t="s">
        <v>81</v>
      </c>
    </row>
    <row r="45" spans="3:17" s="6" customFormat="1" ht="15">
      <c r="C45" s="6" t="s">
        <v>33</v>
      </c>
      <c r="E45" s="12">
        <f>SUM(E40:E43)</f>
        <v>-51079</v>
      </c>
      <c r="G45" s="12">
        <f>SUM(G40:G43)</f>
        <v>64063</v>
      </c>
      <c r="J45" s="12">
        <f>SUM(J40:J43)</f>
        <v>67318</v>
      </c>
      <c r="L45" s="12">
        <f>SUM(L40:L43)</f>
        <v>83066</v>
      </c>
      <c r="O45" s="12">
        <f>SUM(O40:O43)</f>
        <v>118397</v>
      </c>
      <c r="Q45" s="12">
        <f>SUM(Q40:Q43)</f>
        <v>19003.262</v>
      </c>
    </row>
    <row r="46" spans="3:17" s="6" customFormat="1" ht="15">
      <c r="C46"/>
      <c r="E46" s="12"/>
      <c r="G46" s="12"/>
      <c r="J46" s="12"/>
      <c r="L46" s="12"/>
      <c r="O46" s="12"/>
      <c r="Q46" s="12"/>
    </row>
    <row r="47" spans="3:17" s="6" customFormat="1" ht="15">
      <c r="C47" s="6" t="s">
        <v>21</v>
      </c>
      <c r="E47" s="33">
        <f>J47-O47</f>
        <v>-4561</v>
      </c>
      <c r="G47" s="25">
        <f>L47+993</f>
        <v>613</v>
      </c>
      <c r="J47" s="25">
        <v>-5136</v>
      </c>
      <c r="L47" s="25">
        <v>-380</v>
      </c>
      <c r="O47" s="25">
        <v>-575</v>
      </c>
      <c r="Q47" s="25">
        <v>-993</v>
      </c>
    </row>
    <row r="48" spans="5:17" s="6" customFormat="1" ht="15">
      <c r="E48" s="12"/>
      <c r="G48" s="12"/>
      <c r="J48" s="12"/>
      <c r="L48" s="12"/>
      <c r="O48" s="12"/>
      <c r="Q48" s="12"/>
    </row>
    <row r="49" spans="2:3" s="6" customFormat="1" ht="15">
      <c r="B49" s="6" t="s">
        <v>24</v>
      </c>
      <c r="C49" s="6" t="s">
        <v>82</v>
      </c>
    </row>
    <row r="50" spans="3:17" s="6" customFormat="1" ht="15">
      <c r="C50" s="6" t="s">
        <v>32</v>
      </c>
      <c r="E50" s="12">
        <f>SUM(E45:E48)</f>
        <v>-55640</v>
      </c>
      <c r="G50" s="12">
        <f>SUM(G45:G48)</f>
        <v>64676</v>
      </c>
      <c r="J50" s="12">
        <f>SUM(J45:J48)</f>
        <v>62182</v>
      </c>
      <c r="L50" s="12">
        <f>SUM(L45:L48)</f>
        <v>82686</v>
      </c>
      <c r="O50" s="12">
        <f>SUM(O45:O48)</f>
        <v>117822</v>
      </c>
      <c r="Q50" s="12">
        <f>SUM(Q45:Q48)</f>
        <v>18010.262</v>
      </c>
    </row>
    <row r="51" spans="5:17" s="6" customFormat="1" ht="15">
      <c r="E51" s="12"/>
      <c r="G51" s="12"/>
      <c r="J51" s="12"/>
      <c r="L51" s="12"/>
      <c r="O51" s="12"/>
      <c r="Q51" s="12"/>
    </row>
    <row r="52" spans="2:17" s="6" customFormat="1" ht="15">
      <c r="B52" s="6" t="s">
        <v>25</v>
      </c>
      <c r="C52" s="6" t="s">
        <v>28</v>
      </c>
      <c r="E52" s="31">
        <f>J52-O52</f>
        <v>0</v>
      </c>
      <c r="G52" s="12">
        <f>+L52</f>
        <v>0</v>
      </c>
      <c r="J52" s="12">
        <v>0</v>
      </c>
      <c r="L52" s="12">
        <v>0</v>
      </c>
      <c r="O52" s="12">
        <v>0</v>
      </c>
      <c r="Q52" s="12">
        <v>0</v>
      </c>
    </row>
    <row r="53" spans="3:17" s="6" customFormat="1" ht="15">
      <c r="C53" s="6" t="s">
        <v>29</v>
      </c>
      <c r="E53" s="31">
        <f>J53-O53</f>
        <v>0</v>
      </c>
      <c r="G53" s="12">
        <f>+L53</f>
        <v>0</v>
      </c>
      <c r="J53" s="12">
        <v>0</v>
      </c>
      <c r="L53" s="12">
        <v>0</v>
      </c>
      <c r="O53" s="12">
        <v>0</v>
      </c>
      <c r="Q53" s="12">
        <v>0</v>
      </c>
    </row>
    <row r="54" spans="3:17" s="6" customFormat="1" ht="15">
      <c r="C54" s="6" t="s">
        <v>30</v>
      </c>
      <c r="E54" s="31">
        <f>J54-O54</f>
        <v>0</v>
      </c>
      <c r="G54" s="12">
        <f>+L54</f>
        <v>0</v>
      </c>
      <c r="J54" s="12">
        <v>0</v>
      </c>
      <c r="L54" s="12">
        <v>0</v>
      </c>
      <c r="O54" s="12">
        <v>0</v>
      </c>
      <c r="Q54" s="12">
        <v>0</v>
      </c>
    </row>
    <row r="55" spans="3:17" s="6" customFormat="1" ht="15">
      <c r="C55" s="6" t="s">
        <v>31</v>
      </c>
      <c r="E55" s="25"/>
      <c r="G55" s="25"/>
      <c r="J55" s="25"/>
      <c r="L55" s="25"/>
      <c r="O55" s="25"/>
      <c r="Q55" s="25"/>
    </row>
    <row r="56" spans="5:17" s="6" customFormat="1" ht="15">
      <c r="E56" s="12"/>
      <c r="G56" s="12"/>
      <c r="J56" s="12"/>
      <c r="L56" s="12"/>
      <c r="O56" s="12"/>
      <c r="Q56" s="12"/>
    </row>
    <row r="57" spans="2:3" s="6" customFormat="1" ht="15">
      <c r="B57" s="6" t="s">
        <v>53</v>
      </c>
      <c r="C57" s="6" t="s">
        <v>83</v>
      </c>
    </row>
    <row r="58" spans="3:17" s="6" customFormat="1" ht="15.75" thickBot="1">
      <c r="C58" s="6" t="s">
        <v>23</v>
      </c>
      <c r="E58" s="24">
        <f>SUM(E50:E56)</f>
        <v>-55640</v>
      </c>
      <c r="G58" s="24">
        <f>SUM(G50:G56)</f>
        <v>64676</v>
      </c>
      <c r="J58" s="24">
        <f>SUM(J50:J56)</f>
        <v>62182</v>
      </c>
      <c r="L58" s="24">
        <f>SUM(L50:L56)</f>
        <v>82686</v>
      </c>
      <c r="O58" s="24">
        <f>SUM(O50:O56)</f>
        <v>117822</v>
      </c>
      <c r="Q58" s="24">
        <f>SUM(Q50:Q56)</f>
        <v>18010.262</v>
      </c>
    </row>
    <row r="59" spans="5:17" s="6" customFormat="1" ht="15.75" thickTop="1">
      <c r="E59" s="12"/>
      <c r="G59" s="12"/>
      <c r="J59" s="12"/>
      <c r="L59" s="12"/>
      <c r="O59" s="12"/>
      <c r="Q59" s="12"/>
    </row>
    <row r="60" spans="1:17" s="6" customFormat="1" ht="15">
      <c r="A60" s="6">
        <v>3</v>
      </c>
      <c r="B60" s="6" t="s">
        <v>26</v>
      </c>
      <c r="C60" s="6" t="s">
        <v>95</v>
      </c>
      <c r="E60" s="12"/>
      <c r="G60" s="12"/>
      <c r="J60" s="12"/>
      <c r="L60" s="12"/>
      <c r="O60" s="12"/>
      <c r="Q60" s="12"/>
    </row>
    <row r="61" spans="3:17" s="6" customFormat="1" ht="15">
      <c r="C61" s="6" t="s">
        <v>70</v>
      </c>
      <c r="E61" s="12"/>
      <c r="G61" s="12"/>
      <c r="J61" s="12"/>
      <c r="L61" s="12"/>
      <c r="O61" s="12"/>
      <c r="Q61" s="12"/>
    </row>
    <row r="62" spans="3:17" s="6" customFormat="1" ht="15">
      <c r="C62" s="6" t="s">
        <v>69</v>
      </c>
      <c r="E62" s="12"/>
      <c r="G62" s="12"/>
      <c r="J62" s="12"/>
      <c r="L62" s="12"/>
      <c r="O62" s="12"/>
      <c r="Q62" s="12"/>
    </row>
    <row r="63" spans="5:17" s="6" customFormat="1" ht="15">
      <c r="E63" s="12"/>
      <c r="G63" s="12"/>
      <c r="J63" s="12"/>
      <c r="L63" s="12"/>
      <c r="O63" s="12"/>
      <c r="Q63" s="12"/>
    </row>
    <row r="64" s="6" customFormat="1" ht="15">
      <c r="C64" s="6" t="s">
        <v>97</v>
      </c>
    </row>
    <row r="65" spans="3:17" s="6" customFormat="1" ht="15.75" thickBot="1">
      <c r="C65" s="6" t="s">
        <v>94</v>
      </c>
      <c r="E65" s="26">
        <f>E58/975543*100</f>
        <v>-5.7034902613211305</v>
      </c>
      <c r="G65" s="26">
        <f>G58/970771*100</f>
        <v>6.662333341230836</v>
      </c>
      <c r="J65" s="26">
        <f>J58/975543*100</f>
        <v>6.374091147186746</v>
      </c>
      <c r="L65" s="26">
        <f>L58/970771*100</f>
        <v>8.517559754051161</v>
      </c>
      <c r="O65" s="26">
        <f>O58/(975416917/1000)*100</f>
        <v>12.07914256422518</v>
      </c>
      <c r="Q65" s="26">
        <f>Q58/970472*100</f>
        <v>1.8558250006182557</v>
      </c>
    </row>
    <row r="66" spans="5:12" s="6" customFormat="1" ht="15.75" thickTop="1">
      <c r="E66" s="12"/>
      <c r="G66" s="7" t="s">
        <v>26</v>
      </c>
      <c r="J66" s="12"/>
      <c r="L66" s="28" t="s">
        <v>26</v>
      </c>
    </row>
    <row r="67" spans="3:12" s="6" customFormat="1" ht="15">
      <c r="C67" s="6" t="s">
        <v>96</v>
      </c>
      <c r="E67" s="12"/>
      <c r="G67" s="7"/>
      <c r="J67" s="12"/>
      <c r="L67" s="12"/>
    </row>
    <row r="68" spans="3:12" s="6" customFormat="1" ht="15">
      <c r="C68" s="6" t="s">
        <v>90</v>
      </c>
      <c r="G68" s="7" t="s">
        <v>26</v>
      </c>
      <c r="J68" s="14" t="s">
        <v>26</v>
      </c>
      <c r="L68" s="12" t="s">
        <v>26</v>
      </c>
    </row>
    <row r="69" spans="7:12" s="6" customFormat="1" ht="15">
      <c r="G69" s="7" t="s">
        <v>26</v>
      </c>
      <c r="J69" s="12"/>
      <c r="L69" s="12"/>
    </row>
    <row r="70" spans="3:12" s="6" customFormat="1" ht="15">
      <c r="C70" s="6" t="s">
        <v>26</v>
      </c>
      <c r="G70" s="7"/>
      <c r="J70" s="12"/>
      <c r="L70" s="12"/>
    </row>
    <row r="71" spans="1:13" ht="15">
      <c r="A71" s="6"/>
      <c r="J71" s="13"/>
      <c r="L71" s="13"/>
      <c r="M71" s="6"/>
    </row>
    <row r="72" spans="1:12" ht="15">
      <c r="A72" s="6"/>
      <c r="E72" s="13"/>
      <c r="F72" s="13"/>
      <c r="G72" s="13"/>
      <c r="L72" s="13"/>
    </row>
    <row r="73" spans="1:12" ht="15">
      <c r="A73" s="6"/>
      <c r="E73" s="13"/>
      <c r="F73" s="13"/>
      <c r="G73" s="13"/>
      <c r="L73" s="13"/>
    </row>
    <row r="74" spans="1:12" ht="15">
      <c r="A74" s="6"/>
      <c r="E74" s="13"/>
      <c r="F74" s="13"/>
      <c r="G74" s="13"/>
      <c r="L74" s="13"/>
    </row>
    <row r="75" spans="1:12" ht="15">
      <c r="A75" s="6"/>
      <c r="E75" s="13"/>
      <c r="F75" s="13"/>
      <c r="G75" s="13"/>
      <c r="L75" s="13"/>
    </row>
    <row r="76" spans="1:12" ht="15">
      <c r="A76" s="6"/>
      <c r="E76" s="13"/>
      <c r="F76" s="13"/>
      <c r="G76" s="13"/>
      <c r="L76" s="13"/>
    </row>
    <row r="77" spans="1:12" ht="15">
      <c r="A77" s="6"/>
      <c r="E77" s="13"/>
      <c r="F77" s="13"/>
      <c r="G77" s="13"/>
      <c r="L77" s="13"/>
    </row>
    <row r="78" spans="1:12" ht="15">
      <c r="A78" s="6"/>
      <c r="E78" s="13"/>
      <c r="F78" s="13"/>
      <c r="G78" s="13"/>
      <c r="L78" s="13"/>
    </row>
    <row r="79" spans="1:12" ht="15">
      <c r="A79" s="6"/>
      <c r="E79" s="13"/>
      <c r="F79" s="13"/>
      <c r="G79" s="13"/>
      <c r="L79" s="13"/>
    </row>
    <row r="80" spans="1:12" ht="15">
      <c r="A80" s="6"/>
      <c r="E80" s="13"/>
      <c r="F80" s="13"/>
      <c r="G80" s="13"/>
      <c r="L80" s="13"/>
    </row>
    <row r="81" spans="1:12" ht="15">
      <c r="A81" s="6"/>
      <c r="E81" s="13"/>
      <c r="F81" s="13"/>
      <c r="G81" s="13"/>
      <c r="L81" s="13"/>
    </row>
    <row r="82" spans="1:12" ht="15">
      <c r="A82" s="6"/>
      <c r="L82" s="13"/>
    </row>
    <row r="83" spans="1:12" ht="15">
      <c r="A83" s="6"/>
      <c r="L83" s="13"/>
    </row>
    <row r="84" spans="1:12" ht="15">
      <c r="A84" s="6"/>
      <c r="L84" s="13"/>
    </row>
    <row r="85" spans="1:12" ht="15">
      <c r="A85" s="6"/>
      <c r="L85" s="13"/>
    </row>
    <row r="86" spans="1:12" ht="15">
      <c r="A86" s="6"/>
      <c r="L86" s="13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</sheetData>
  <printOptions/>
  <pageMargins left="0.5" right="0.5" top="0.5" bottom="0.5" header="0.5" footer="0.56"/>
  <pageSetup horizontalDpi="300" verticalDpi="300" orientation="portrait" paperSize="9" scale="60" r:id="rId1"/>
  <headerFooter alignWithMargins="0"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workbookViewId="0" topLeftCell="A1">
      <selection activeCell="E43" sqref="E43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50.7109375" style="1" customWidth="1"/>
    <col min="4" max="4" width="4.421875" style="1" customWidth="1"/>
    <col min="5" max="5" width="14.8515625" style="1" customWidth="1"/>
    <col min="6" max="6" width="8.57421875" style="1" customWidth="1"/>
    <col min="7" max="7" width="12.7109375" style="1" customWidth="1"/>
    <col min="8" max="8" width="6.140625" style="1" customWidth="1"/>
    <col min="9" max="9" width="5.140625" style="1" customWidth="1"/>
    <col min="10" max="10" width="13.57421875" style="1" customWidth="1"/>
    <col min="11" max="11" width="9.28125" style="1" customWidth="1"/>
    <col min="12" max="12" width="15.28125" style="1" customWidth="1"/>
    <col min="13" max="13" width="6.140625" style="1" customWidth="1"/>
    <col min="14" max="16384" width="7.57421875" style="1" customWidth="1"/>
  </cols>
  <sheetData>
    <row r="1" spans="1:12" ht="15.75">
      <c r="A1" s="5" t="s">
        <v>35</v>
      </c>
      <c r="J1" s="13"/>
      <c r="L1" s="13"/>
    </row>
    <row r="2" spans="1:12" ht="15">
      <c r="A2" s="6"/>
      <c r="F2" s="2"/>
      <c r="G2" s="3" t="s">
        <v>36</v>
      </c>
      <c r="H2" s="2"/>
      <c r="J2" s="13"/>
      <c r="L2" s="13"/>
    </row>
    <row r="3" spans="1:12" ht="15">
      <c r="A3" s="6"/>
      <c r="E3" s="3" t="s">
        <v>71</v>
      </c>
      <c r="F3" s="2"/>
      <c r="G3" s="3" t="s">
        <v>37</v>
      </c>
      <c r="H3" s="2"/>
      <c r="J3" s="13"/>
      <c r="L3" s="13"/>
    </row>
    <row r="4" spans="1:12" ht="15">
      <c r="A4" s="6"/>
      <c r="E4" s="3" t="s">
        <v>76</v>
      </c>
      <c r="F4" s="2"/>
      <c r="G4" s="3" t="s">
        <v>38</v>
      </c>
      <c r="H4" s="2"/>
      <c r="J4" s="13"/>
      <c r="L4" s="13"/>
    </row>
    <row r="5" spans="1:12" ht="15">
      <c r="A5" s="6"/>
      <c r="E5" s="3" t="s">
        <v>84</v>
      </c>
      <c r="F5" s="2"/>
      <c r="G5" s="3" t="s">
        <v>86</v>
      </c>
      <c r="H5" s="2"/>
      <c r="I5" s="1" t="s">
        <v>26</v>
      </c>
      <c r="J5" s="13"/>
      <c r="L5" s="13"/>
    </row>
    <row r="6" spans="1:12" ht="15">
      <c r="A6" s="6"/>
      <c r="E6" s="3" t="s">
        <v>5</v>
      </c>
      <c r="F6" s="3"/>
      <c r="G6" s="3" t="s">
        <v>5</v>
      </c>
      <c r="H6" s="2"/>
      <c r="J6" s="13"/>
      <c r="L6" s="13"/>
    </row>
    <row r="7" spans="1:12" ht="15">
      <c r="A7" s="6"/>
      <c r="J7" s="13"/>
      <c r="L7" s="13"/>
    </row>
    <row r="8" spans="1:12" ht="15">
      <c r="A8" s="6"/>
      <c r="C8" s="1" t="s">
        <v>39</v>
      </c>
      <c r="E8" s="13">
        <v>84488</v>
      </c>
      <c r="F8" s="13"/>
      <c r="G8" s="13">
        <v>94575</v>
      </c>
      <c r="J8" s="13"/>
      <c r="L8" s="13"/>
    </row>
    <row r="9" spans="1:12" ht="15">
      <c r="A9" s="6"/>
      <c r="C9" s="1" t="s">
        <v>56</v>
      </c>
      <c r="E9" s="13">
        <v>257841</v>
      </c>
      <c r="F9" s="13"/>
      <c r="G9" s="13">
        <v>258429</v>
      </c>
      <c r="J9" s="13"/>
      <c r="L9" s="13"/>
    </row>
    <row r="10" spans="1:12" ht="15">
      <c r="A10" s="6"/>
      <c r="C10" s="1" t="s">
        <v>55</v>
      </c>
      <c r="E10" s="13">
        <v>635279</v>
      </c>
      <c r="F10" s="13"/>
      <c r="G10" s="13">
        <v>591949</v>
      </c>
      <c r="J10" s="13"/>
      <c r="L10" s="13"/>
    </row>
    <row r="11" spans="1:12" ht="15">
      <c r="A11" s="6"/>
      <c r="C11" s="1" t="s">
        <v>99</v>
      </c>
      <c r="E11" s="13">
        <v>16461</v>
      </c>
      <c r="F11" s="13"/>
      <c r="G11" s="13">
        <v>15650</v>
      </c>
      <c r="J11" s="13"/>
      <c r="L11" s="13"/>
    </row>
    <row r="12" spans="1:12" ht="15">
      <c r="A12" s="6"/>
      <c r="C12" s="1" t="s">
        <v>40</v>
      </c>
      <c r="E12" s="13">
        <v>1196856</v>
      </c>
      <c r="F12" s="13"/>
      <c r="G12" s="13">
        <v>1637543</v>
      </c>
      <c r="J12" s="13"/>
      <c r="L12" s="13"/>
    </row>
    <row r="13" spans="1:12" ht="15">
      <c r="A13" s="6"/>
      <c r="C13" s="1" t="s">
        <v>54</v>
      </c>
      <c r="E13" s="13">
        <v>933</v>
      </c>
      <c r="F13" s="13"/>
      <c r="G13" s="13">
        <v>1407</v>
      </c>
      <c r="J13" s="13"/>
      <c r="L13" s="13"/>
    </row>
    <row r="14" spans="1:12" ht="15">
      <c r="A14" s="6"/>
      <c r="C14" s="1" t="s">
        <v>98</v>
      </c>
      <c r="E14" s="13">
        <f>40765247/1000</f>
        <v>40765.247</v>
      </c>
      <c r="F14" s="13"/>
      <c r="G14" s="13">
        <v>1674</v>
      </c>
      <c r="J14" s="13"/>
      <c r="L14" s="13"/>
    </row>
    <row r="15" spans="1:12" ht="15">
      <c r="A15" s="6"/>
      <c r="C15" s="1" t="s">
        <v>41</v>
      </c>
      <c r="E15" s="13">
        <f>31763+(43146-(40765247/1000))</f>
        <v>34143.753</v>
      </c>
      <c r="F15" s="13"/>
      <c r="G15" s="13">
        <f>31763+(4084-1674)</f>
        <v>34173</v>
      </c>
      <c r="J15" s="13"/>
      <c r="L15" s="13"/>
    </row>
    <row r="16" spans="1:12" ht="15" hidden="1">
      <c r="A16" s="6"/>
      <c r="E16" s="13">
        <f>SUM(E8:E15)</f>
        <v>2266767</v>
      </c>
      <c r="F16" s="13"/>
      <c r="G16" s="13">
        <f>SUM(G8:G15)</f>
        <v>2635400</v>
      </c>
      <c r="J16" s="13"/>
      <c r="L16" s="13"/>
    </row>
    <row r="17" spans="1:12" ht="15">
      <c r="A17" s="6"/>
      <c r="E17" s="13"/>
      <c r="F17" s="13"/>
      <c r="G17" s="13"/>
      <c r="J17" s="13"/>
      <c r="L17" s="13"/>
    </row>
    <row r="18" spans="1:12" ht="15">
      <c r="A18" s="6"/>
      <c r="C18" s="1" t="s">
        <v>42</v>
      </c>
      <c r="E18" s="13"/>
      <c r="F18" s="13"/>
      <c r="G18" s="13"/>
      <c r="J18" s="13"/>
      <c r="L18" s="13"/>
    </row>
    <row r="19" spans="1:12" ht="15">
      <c r="A19" s="6"/>
      <c r="C19" s="1" t="s">
        <v>57</v>
      </c>
      <c r="E19" s="13">
        <f>264734</f>
        <v>264734</v>
      </c>
      <c r="F19" s="13"/>
      <c r="G19" s="13">
        <v>250445</v>
      </c>
      <c r="J19" s="13"/>
      <c r="L19" s="13"/>
    </row>
    <row r="20" spans="1:12" ht="15">
      <c r="A20" s="6"/>
      <c r="C20" s="1" t="s">
        <v>58</v>
      </c>
      <c r="E20" s="13">
        <v>14545</v>
      </c>
      <c r="F20" s="13"/>
      <c r="G20" s="13">
        <v>14891</v>
      </c>
      <c r="J20" s="13"/>
      <c r="L20" s="13"/>
    </row>
    <row r="21" spans="1:12" ht="15">
      <c r="A21" s="6"/>
      <c r="C21" s="1" t="s">
        <v>59</v>
      </c>
      <c r="E21" s="13">
        <f>-1722+64703+21357+(382121-382121+386853)+137-114+5515+4405+1</f>
        <v>481135</v>
      </c>
      <c r="F21" s="13"/>
      <c r="G21" s="13">
        <f>13299+83193+25423+354118+17294+4827+899</f>
        <v>499053</v>
      </c>
      <c r="J21" s="13"/>
      <c r="L21" s="13"/>
    </row>
    <row r="22" spans="1:12" ht="15">
      <c r="A22" s="6"/>
      <c r="C22" s="1" t="s">
        <v>91</v>
      </c>
      <c r="E22" s="13">
        <v>290</v>
      </c>
      <c r="F22" s="13"/>
      <c r="G22" s="13">
        <v>290</v>
      </c>
      <c r="J22" s="13"/>
      <c r="L22" s="13"/>
    </row>
    <row r="23" spans="1:12" ht="15">
      <c r="A23" s="6"/>
      <c r="C23" s="1" t="s">
        <v>60</v>
      </c>
      <c r="E23" s="13">
        <f>36768+18426</f>
        <v>55194</v>
      </c>
      <c r="F23" s="13"/>
      <c r="G23" s="13">
        <f>86677+14202</f>
        <v>100879</v>
      </c>
      <c r="J23" s="13"/>
      <c r="L23" s="13"/>
    </row>
    <row r="24" spans="1:12" ht="15">
      <c r="A24" s="6"/>
      <c r="E24" s="18">
        <f>SUM(E19:E23)</f>
        <v>815898</v>
      </c>
      <c r="F24" s="13"/>
      <c r="G24" s="18">
        <f>SUM(G19:G23)</f>
        <v>865558</v>
      </c>
      <c r="J24" s="13">
        <f>SUM(E16:E23)</f>
        <v>3082665</v>
      </c>
      <c r="L24" s="13"/>
    </row>
    <row r="25" spans="1:12" ht="15">
      <c r="A25" s="6"/>
      <c r="E25" s="13"/>
      <c r="F25" s="13"/>
      <c r="G25" s="13"/>
      <c r="J25" s="13"/>
      <c r="L25" s="13"/>
    </row>
    <row r="26" spans="1:12" ht="15">
      <c r="A26" s="6"/>
      <c r="C26" s="1" t="s">
        <v>43</v>
      </c>
      <c r="E26" s="13"/>
      <c r="F26" s="13"/>
      <c r="G26" s="13"/>
      <c r="J26" s="13"/>
      <c r="L26" s="13"/>
    </row>
    <row r="27" spans="1:12" ht="15">
      <c r="A27" s="6"/>
      <c r="C27" s="1" t="s">
        <v>61</v>
      </c>
      <c r="E27" s="13">
        <f>201958+191073+6356+41850+81+1718+530+3400+1100</f>
        <v>448066</v>
      </c>
      <c r="F27" s="13"/>
      <c r="G27" s="13">
        <f>319285+130630+8118+38330+5285+5195+12+4735</f>
        <v>511590</v>
      </c>
      <c r="J27" s="13"/>
      <c r="L27" s="13"/>
    </row>
    <row r="28" spans="1:12" ht="15">
      <c r="A28" s="6"/>
      <c r="C28" s="1" t="s">
        <v>62</v>
      </c>
      <c r="E28" s="13">
        <f>171513+299440+32582</f>
        <v>503535</v>
      </c>
      <c r="F28" s="13"/>
      <c r="G28" s="13">
        <f>100477+703712+311956</f>
        <v>1116145</v>
      </c>
      <c r="J28" s="13"/>
      <c r="L28" s="13"/>
    </row>
    <row r="29" spans="1:12" ht="15">
      <c r="A29" s="6"/>
      <c r="C29" s="1" t="s">
        <v>63</v>
      </c>
      <c r="E29" s="13">
        <v>28537</v>
      </c>
      <c r="F29" s="13"/>
      <c r="G29" s="13">
        <v>31289</v>
      </c>
      <c r="J29" s="13"/>
      <c r="L29" s="13"/>
    </row>
    <row r="30" spans="1:10" ht="15">
      <c r="A30" s="6"/>
      <c r="C30" s="1" t="s">
        <v>26</v>
      </c>
      <c r="E30" s="18">
        <f>SUM(E27:E29)</f>
        <v>980138</v>
      </c>
      <c r="F30" s="13"/>
      <c r="G30" s="18">
        <f>SUM(G27:G29)</f>
        <v>1659024</v>
      </c>
      <c r="J30" s="13"/>
    </row>
    <row r="31" spans="1:10" ht="15">
      <c r="A31" s="6"/>
      <c r="E31" s="13"/>
      <c r="F31" s="13"/>
      <c r="G31" s="13"/>
      <c r="J31" s="13"/>
    </row>
    <row r="32" spans="1:10" ht="15">
      <c r="A32" s="6"/>
      <c r="C32" s="1" t="s">
        <v>65</v>
      </c>
      <c r="E32" s="17">
        <f>+E24-E30</f>
        <v>-164240</v>
      </c>
      <c r="F32" s="13"/>
      <c r="G32" s="17">
        <f>+G24-G30</f>
        <v>-793466</v>
      </c>
      <c r="J32" s="13"/>
    </row>
    <row r="33" spans="1:10" ht="15.75" thickBot="1">
      <c r="A33" s="6"/>
      <c r="E33" s="15"/>
      <c r="F33" s="13"/>
      <c r="G33" s="15"/>
      <c r="J33" s="13"/>
    </row>
    <row r="34" spans="1:10" ht="15.75" thickBot="1">
      <c r="A34" s="6"/>
      <c r="E34" s="15">
        <f>+E32+E16</f>
        <v>2102527</v>
      </c>
      <c r="F34" s="13"/>
      <c r="G34" s="15">
        <f>+G32+G16</f>
        <v>1841934</v>
      </c>
      <c r="J34" s="13"/>
    </row>
    <row r="35" spans="1:10" ht="15">
      <c r="A35" s="6"/>
      <c r="E35" s="13"/>
      <c r="F35" s="13"/>
      <c r="G35" s="13"/>
      <c r="J35" s="13"/>
    </row>
    <row r="36" spans="1:10" ht="15">
      <c r="A36" s="6"/>
      <c r="E36" s="13"/>
      <c r="F36" s="13"/>
      <c r="G36" s="13"/>
      <c r="J36" s="13"/>
    </row>
    <row r="37" spans="1:10" ht="15">
      <c r="A37" s="6"/>
      <c r="C37" s="1" t="s">
        <v>45</v>
      </c>
      <c r="E37" s="13">
        <v>975628</v>
      </c>
      <c r="F37" s="13"/>
      <c r="G37" s="13">
        <v>975096</v>
      </c>
      <c r="J37" s="13"/>
    </row>
    <row r="38" spans="1:10" ht="15">
      <c r="A38" s="6"/>
      <c r="C38" s="1" t="s">
        <v>46</v>
      </c>
      <c r="E38" s="13"/>
      <c r="F38" s="13"/>
      <c r="G38" s="13"/>
      <c r="J38" s="13"/>
    </row>
    <row r="39" spans="1:10" ht="15">
      <c r="A39" s="6"/>
      <c r="C39" s="1" t="s">
        <v>47</v>
      </c>
      <c r="E39" s="13">
        <v>1008474</v>
      </c>
      <c r="F39" s="13"/>
      <c r="G39" s="13">
        <v>1008410</v>
      </c>
      <c r="J39" s="13"/>
    </row>
    <row r="40" spans="1:10" ht="15">
      <c r="A40" s="6"/>
      <c r="C40" s="1" t="s">
        <v>48</v>
      </c>
      <c r="E40" s="13">
        <v>69995</v>
      </c>
      <c r="F40" s="13"/>
      <c r="G40" s="13">
        <f>58474+11521</f>
        <v>69995</v>
      </c>
      <c r="J40" s="13"/>
    </row>
    <row r="41" spans="1:10" ht="15">
      <c r="A41" s="6"/>
      <c r="C41" s="1" t="s">
        <v>92</v>
      </c>
      <c r="E41" s="13">
        <f>206-1</f>
        <v>205</v>
      </c>
      <c r="F41" s="13"/>
      <c r="G41" s="13">
        <v>15</v>
      </c>
      <c r="J41" s="13"/>
    </row>
    <row r="42" spans="1:10" ht="15">
      <c r="A42" s="6"/>
      <c r="C42" s="1" t="s">
        <v>93</v>
      </c>
      <c r="E42" s="16">
        <f>(-854446+854446-849714)</f>
        <v>-849714</v>
      </c>
      <c r="F42" s="13"/>
      <c r="G42" s="16">
        <v>-911896</v>
      </c>
      <c r="J42" s="13"/>
    </row>
    <row r="43" spans="1:10" ht="15">
      <c r="A43" s="6"/>
      <c r="C43" s="1" t="s">
        <v>44</v>
      </c>
      <c r="E43" s="13">
        <f>SUM(E37:E42)</f>
        <v>1204588</v>
      </c>
      <c r="F43" s="13"/>
      <c r="G43" s="13">
        <f>SUM(G37:G42)</f>
        <v>1141620</v>
      </c>
      <c r="J43" s="13"/>
    </row>
    <row r="44" spans="1:10" ht="15">
      <c r="A44" s="6"/>
      <c r="C44" s="1" t="s">
        <v>49</v>
      </c>
      <c r="D44" s="1" t="s">
        <v>26</v>
      </c>
      <c r="E44" s="13">
        <v>108054</v>
      </c>
      <c r="F44" s="13"/>
      <c r="G44" s="13">
        <v>208538</v>
      </c>
      <c r="J44" s="13"/>
    </row>
    <row r="45" spans="1:10" ht="15">
      <c r="A45" s="6"/>
      <c r="C45" s="1" t="s">
        <v>50</v>
      </c>
      <c r="E45" s="13">
        <v>752485</v>
      </c>
      <c r="F45" s="13"/>
      <c r="G45" s="13">
        <v>390935</v>
      </c>
      <c r="J45" s="13"/>
    </row>
    <row r="46" spans="1:10" ht="15">
      <c r="A46" s="6"/>
      <c r="C46" s="1" t="s">
        <v>64</v>
      </c>
      <c r="E46" s="13">
        <v>-12540</v>
      </c>
      <c r="F46" s="13"/>
      <c r="G46" s="13">
        <v>-12540</v>
      </c>
      <c r="J46" s="13"/>
    </row>
    <row r="47" spans="1:10" ht="15">
      <c r="A47" s="6"/>
      <c r="C47" s="1" t="s">
        <v>51</v>
      </c>
      <c r="E47" s="16">
        <f>35955+13985</f>
        <v>49940</v>
      </c>
      <c r="F47" s="13"/>
      <c r="G47" s="16">
        <f>99326+14055</f>
        <v>113381</v>
      </c>
      <c r="J47" s="13"/>
    </row>
    <row r="48" spans="1:10" ht="15.75" thickBot="1">
      <c r="A48" s="6"/>
      <c r="E48" s="19">
        <f>SUM(E43:E47)</f>
        <v>2102527</v>
      </c>
      <c r="F48" s="13"/>
      <c r="G48" s="19">
        <f>SUM(G43:G47)</f>
        <v>1841934</v>
      </c>
      <c r="J48" s="13"/>
    </row>
    <row r="49" spans="1:10" ht="15">
      <c r="A49" s="6"/>
      <c r="E49" s="13">
        <f>+E48-E34</f>
        <v>0</v>
      </c>
      <c r="F49" s="13"/>
      <c r="G49" s="29">
        <f>+G48-G34</f>
        <v>0</v>
      </c>
      <c r="J49" s="13"/>
    </row>
    <row r="50" spans="1:10" ht="15">
      <c r="A50" s="6"/>
      <c r="C50" s="1" t="s">
        <v>52</v>
      </c>
      <c r="E50" s="13">
        <f>(E43-E15-248165-531316)/E37*100</f>
        <v>40.07298345270943</v>
      </c>
      <c r="F50" s="13"/>
      <c r="G50" s="13">
        <f>(G43-G15-294561-609871)/975096*100</f>
        <v>20.820001312691264</v>
      </c>
      <c r="J50" s="13"/>
    </row>
    <row r="51" spans="1:10" ht="15">
      <c r="A51" s="6"/>
      <c r="E51" s="13"/>
      <c r="F51" s="13"/>
      <c r="G51" s="13"/>
      <c r="J51" s="13"/>
    </row>
    <row r="52" spans="1:10" ht="15">
      <c r="A52" s="6"/>
      <c r="E52" s="13">
        <f>E34-E48</f>
        <v>0</v>
      </c>
      <c r="F52" s="13"/>
      <c r="G52" s="13">
        <f>G34-G48</f>
        <v>0</v>
      </c>
      <c r="J52" s="13"/>
    </row>
    <row r="53" spans="1:10" ht="15">
      <c r="A53" s="6"/>
      <c r="E53" s="13"/>
      <c r="F53" s="13"/>
      <c r="G53" s="13"/>
      <c r="J53" s="13"/>
    </row>
    <row r="54" spans="1:7" ht="15">
      <c r="A54" s="6"/>
      <c r="E54" s="13"/>
      <c r="F54" s="13"/>
      <c r="G54" s="13"/>
    </row>
    <row r="55" spans="1:7" ht="15">
      <c r="A55" s="6"/>
      <c r="E55" s="13"/>
      <c r="F55" s="13"/>
      <c r="G55" s="13"/>
    </row>
    <row r="56" spans="1:7" ht="15">
      <c r="A56" s="6"/>
      <c r="E56" s="13"/>
      <c r="F56" s="13"/>
      <c r="G56" s="13"/>
    </row>
    <row r="57" spans="1:7" ht="15">
      <c r="A57" s="6"/>
      <c r="E57" s="13"/>
      <c r="F57" s="13"/>
      <c r="G57" s="13"/>
    </row>
    <row r="58" spans="1:7" ht="15">
      <c r="A58" s="6"/>
      <c r="E58" s="13"/>
      <c r="F58" s="13"/>
      <c r="G58" s="13"/>
    </row>
    <row r="59" spans="1:7" ht="15">
      <c r="A59" s="6"/>
      <c r="E59" s="13"/>
      <c r="F59" s="13"/>
      <c r="G59" s="13"/>
    </row>
    <row r="60" spans="1:7" ht="15">
      <c r="A60" s="6"/>
      <c r="E60" s="13"/>
      <c r="F60" s="13"/>
      <c r="G60" s="13"/>
    </row>
    <row r="61" spans="1:7" ht="15">
      <c r="A61" s="6"/>
      <c r="E61" s="13"/>
      <c r="F61" s="13"/>
      <c r="G61" s="13"/>
    </row>
    <row r="62" spans="1:7" ht="15">
      <c r="A62" s="6"/>
      <c r="E62" s="13"/>
      <c r="F62" s="13"/>
      <c r="G62" s="13"/>
    </row>
    <row r="63" spans="1:7" ht="15">
      <c r="A63" s="6"/>
      <c r="E63" s="13"/>
      <c r="F63" s="13"/>
      <c r="G63" s="13"/>
    </row>
    <row r="64" spans="1:7" ht="15">
      <c r="A64" s="6"/>
      <c r="E64" s="13"/>
      <c r="F64" s="13"/>
      <c r="G64" s="13"/>
    </row>
    <row r="65" spans="1:7" ht="15">
      <c r="A65" s="6"/>
      <c r="E65" s="13"/>
      <c r="F65" s="13"/>
      <c r="G65" s="13"/>
    </row>
    <row r="66" spans="1:7" ht="15">
      <c r="A66" s="6"/>
      <c r="E66" s="13"/>
      <c r="F66" s="13"/>
      <c r="G66" s="13"/>
    </row>
    <row r="67" spans="1:7" ht="15">
      <c r="A67" s="6"/>
      <c r="E67" s="13"/>
      <c r="F67" s="13"/>
      <c r="G67" s="13"/>
    </row>
    <row r="68" spans="1:7" ht="15">
      <c r="A68" s="6"/>
      <c r="E68" s="13"/>
      <c r="F68" s="13"/>
      <c r="G68" s="13"/>
    </row>
    <row r="69" spans="1:7" ht="15">
      <c r="A69" s="6"/>
      <c r="E69" s="13"/>
      <c r="F69" s="13"/>
      <c r="G69" s="13"/>
    </row>
    <row r="70" spans="1:7" ht="15">
      <c r="A70" s="6"/>
      <c r="E70" s="13"/>
      <c r="F70" s="13"/>
      <c r="G70" s="13"/>
    </row>
    <row r="71" spans="1:7" ht="15">
      <c r="A71" s="6"/>
      <c r="E71" s="13"/>
      <c r="F71" s="13"/>
      <c r="G71" s="13"/>
    </row>
    <row r="72" spans="1:7" ht="15">
      <c r="A72" s="6"/>
      <c r="E72" s="13"/>
      <c r="F72" s="13"/>
      <c r="G72" s="13"/>
    </row>
    <row r="73" spans="1:7" ht="15">
      <c r="A73" s="6"/>
      <c r="E73" s="13"/>
      <c r="F73" s="13"/>
      <c r="G73" s="13"/>
    </row>
    <row r="74" spans="1:7" ht="15">
      <c r="A74" s="6"/>
      <c r="E74" s="13"/>
      <c r="F74" s="13"/>
      <c r="G74" s="13"/>
    </row>
    <row r="75" spans="1:7" ht="15">
      <c r="A75" s="6"/>
      <c r="E75" s="13"/>
      <c r="F75" s="13"/>
      <c r="G75" s="13"/>
    </row>
    <row r="76" spans="1:7" ht="15">
      <c r="A76" s="6"/>
      <c r="E76" s="13"/>
      <c r="F76" s="13"/>
      <c r="G76" s="13"/>
    </row>
    <row r="77" spans="1:7" ht="15">
      <c r="A77" s="6"/>
      <c r="E77" s="13"/>
      <c r="F77" s="13"/>
      <c r="G77" s="13"/>
    </row>
    <row r="78" spans="1:7" ht="15">
      <c r="A78" s="6"/>
      <c r="E78" s="13"/>
      <c r="F78" s="13"/>
      <c r="G78" s="13"/>
    </row>
    <row r="79" spans="1:7" ht="15">
      <c r="A79" s="6"/>
      <c r="E79" s="13"/>
      <c r="F79" s="13"/>
      <c r="G79" s="13"/>
    </row>
    <row r="80" spans="1:7" ht="15">
      <c r="A80" s="6"/>
      <c r="E80" s="13"/>
      <c r="F80" s="13"/>
      <c r="G80" s="13"/>
    </row>
    <row r="81" spans="1:7" ht="15">
      <c r="A81" s="6"/>
      <c r="E81" s="13"/>
      <c r="F81" s="13"/>
      <c r="G81" s="13"/>
    </row>
    <row r="82" spans="1:7" ht="15">
      <c r="A82" s="6"/>
      <c r="E82" s="13"/>
      <c r="F82" s="13"/>
      <c r="G82" s="13"/>
    </row>
    <row r="83" spans="1:7" ht="15">
      <c r="A83" s="6"/>
      <c r="E83" s="13"/>
      <c r="F83" s="13"/>
      <c r="G83" s="13"/>
    </row>
    <row r="84" spans="1:7" ht="15">
      <c r="A84" s="6"/>
      <c r="E84" s="13"/>
      <c r="F84" s="13"/>
      <c r="G84" s="13"/>
    </row>
    <row r="85" spans="1:7" ht="15">
      <c r="A85" s="6"/>
      <c r="E85" s="13"/>
      <c r="F85" s="13"/>
      <c r="G85" s="13"/>
    </row>
    <row r="86" spans="1:7" ht="15">
      <c r="A86" s="6"/>
      <c r="E86" s="13"/>
      <c r="F86" s="13"/>
      <c r="G86" s="13"/>
    </row>
    <row r="87" spans="1:7" ht="15">
      <c r="A87" s="6"/>
      <c r="E87" s="13"/>
      <c r="F87" s="13"/>
      <c r="G87" s="13"/>
    </row>
    <row r="88" spans="1:7" ht="15">
      <c r="A88" s="6"/>
      <c r="E88" s="13"/>
      <c r="F88" s="13"/>
      <c r="G88" s="13"/>
    </row>
    <row r="89" spans="1:7" ht="15">
      <c r="A89" s="6"/>
      <c r="E89" s="13"/>
      <c r="F89" s="13"/>
      <c r="G89" s="13"/>
    </row>
    <row r="90" spans="1:7" ht="15">
      <c r="A90" s="6"/>
      <c r="E90" s="13"/>
      <c r="F90" s="13"/>
      <c r="G90" s="13"/>
    </row>
    <row r="91" spans="1:7" ht="15">
      <c r="A91" s="6"/>
      <c r="E91" s="13"/>
      <c r="F91" s="13"/>
      <c r="G91" s="13"/>
    </row>
    <row r="92" spans="1:7" ht="15">
      <c r="A92" s="6"/>
      <c r="E92" s="13"/>
      <c r="F92" s="13"/>
      <c r="G92" s="13"/>
    </row>
    <row r="93" spans="1:7" ht="15">
      <c r="A93" s="6"/>
      <c r="E93" s="13"/>
      <c r="F93" s="13"/>
      <c r="G93" s="13"/>
    </row>
    <row r="94" spans="1:7" ht="15">
      <c r="A94" s="6"/>
      <c r="E94" s="13"/>
      <c r="F94" s="13"/>
      <c r="G94" s="13"/>
    </row>
    <row r="95" spans="1:7" ht="15">
      <c r="A95" s="6"/>
      <c r="E95" s="13"/>
      <c r="F95" s="13"/>
      <c r="G95" s="13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  <row r="141" ht="15">
      <c r="A141" s="6"/>
    </row>
    <row r="142" ht="15">
      <c r="A142" s="6"/>
    </row>
    <row r="143" ht="15">
      <c r="A143" s="6"/>
    </row>
    <row r="144" ht="15">
      <c r="A144" s="6"/>
    </row>
    <row r="145" ht="15">
      <c r="A145" s="6"/>
    </row>
    <row r="146" ht="15">
      <c r="A146" s="6"/>
    </row>
    <row r="147" ht="15">
      <c r="A147" s="6"/>
    </row>
    <row r="148" ht="15">
      <c r="A148" s="6"/>
    </row>
    <row r="149" ht="15">
      <c r="A149" s="6"/>
    </row>
    <row r="150" ht="15">
      <c r="A150" s="6"/>
    </row>
    <row r="151" ht="15">
      <c r="A151" s="6"/>
    </row>
    <row r="152" ht="15">
      <c r="A152" s="6"/>
    </row>
    <row r="153" ht="15">
      <c r="A153" s="6"/>
    </row>
    <row r="154" ht="15">
      <c r="A154" s="6"/>
    </row>
  </sheetData>
  <printOptions/>
  <pageMargins left="0.75" right="0.7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mavis</dc:creator>
  <cp:keywords/>
  <dc:description/>
  <cp:lastModifiedBy>MRCB</cp:lastModifiedBy>
  <cp:lastPrinted>2001-04-27T01:31:44Z</cp:lastPrinted>
  <dcterms:created xsi:type="dcterms:W3CDTF">1999-10-06T09:07:02Z</dcterms:created>
  <dcterms:modified xsi:type="dcterms:W3CDTF">2001-04-30T07:40:09Z</dcterms:modified>
  <cp:category/>
  <cp:version/>
  <cp:contentType/>
  <cp:contentStatus/>
</cp:coreProperties>
</file>